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/>
  <mc:AlternateContent xmlns:mc="http://schemas.openxmlformats.org/markup-compatibility/2006">
    <mc:Choice Requires="x15">
      <x15ac:absPath xmlns:x15ac="http://schemas.microsoft.com/office/spreadsheetml/2010/11/ac" url="/Users/sarantietokone/Documents/Claude/Projects/Yrittäjyyden äitiyspakkaus/ NAVI/"/>
    </mc:Choice>
  </mc:AlternateContent>
  <xr:revisionPtr revIDLastSave="0" documentId="13_ncr:1_{C51D9695-4114-2843-B034-F99CDC76D637}" xr6:coauthVersionLast="47" xr6:coauthVersionMax="47" xr10:uidLastSave="{00000000-0000-0000-0000-000000000000}"/>
  <bookViews>
    <workbookView xWindow="0" yWindow="680" windowWidth="34200" windowHeight="21460" tabRatio="500" xr2:uid="{00000000-000D-0000-FFFF-FFFF00000000}"/>
  </bookViews>
  <sheets>
    <sheet name="Hinnoittelulaskuri" sheetId="1" r:id="rId1"/>
    <sheet name="Käyttöohje" sheetId="2" r:id="rId2"/>
    <sheet name="Esimerkkejä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27" i="1" l="1"/>
  <c r="C26" i="1"/>
  <c r="C25" i="1"/>
  <c r="C28" i="1" s="1"/>
  <c r="E23" i="1"/>
  <c r="E22" i="1"/>
  <c r="E21" i="1"/>
  <c r="E20" i="1"/>
  <c r="E19" i="1"/>
  <c r="E18" i="1"/>
  <c r="C31" i="1" l="1"/>
  <c r="C32" i="1"/>
  <c r="C35" i="1" l="1"/>
  <c r="C38" i="1" s="1"/>
  <c r="C33" i="1"/>
  <c r="C37" i="1"/>
  <c r="C34" i="1"/>
  <c r="C36" i="1"/>
  <c r="B42" i="1" l="1"/>
  <c r="C42" i="1" s="1"/>
  <c r="B46" i="1"/>
  <c r="C46" i="1" s="1"/>
  <c r="B45" i="1"/>
  <c r="C45" i="1" s="1"/>
  <c r="B44" i="1"/>
  <c r="C44" i="1" s="1"/>
  <c r="B43" i="1"/>
  <c r="C43" i="1" s="1"/>
  <c r="D44" i="1" l="1"/>
  <c r="F44" i="1" s="1"/>
  <c r="E44" i="1"/>
  <c r="D43" i="1"/>
  <c r="F43" i="1" s="1"/>
  <c r="D45" i="1"/>
  <c r="F45" i="1" s="1"/>
  <c r="D46" i="1"/>
  <c r="F46" i="1" s="1"/>
  <c r="D42" i="1"/>
  <c r="F42" i="1" s="1"/>
  <c r="E46" i="1" l="1"/>
  <c r="E45" i="1"/>
  <c r="E43" i="1"/>
  <c r="E42" i="1"/>
</calcChain>
</file>

<file path=xl/sharedStrings.xml><?xml version="1.0" encoding="utf-8"?>
<sst xmlns="http://schemas.openxmlformats.org/spreadsheetml/2006/main" count="117" uniqueCount="111">
  <si>
    <t>NAVI  –  UUDEN YRITTÄJÄN NAVIGAATTORI</t>
  </si>
  <si>
    <t>💡 Selitys ja esimerkki</t>
  </si>
  <si>
    <t>Hinnoittelulaskuri – tuote tai palvelu</t>
  </si>
  <si>
    <t>Etelä-Karjalan Yrittäjät  |  Yrittäjyyden äitiyspakkaus -hanke 2025–2026  |  Maksuton työkalu yrittäjän tueksi</t>
  </si>
  <si>
    <t>1.  PERUSTIEDOT</t>
  </si>
  <si>
    <t>💡 Mitä tämä tarkoittaa käytännössä?</t>
  </si>
  <si>
    <t>Tuotteen / palvelun nimi</t>
  </si>
  <si>
    <t>Esimerkkituote</t>
  </si>
  <si>
    <t>▸ Tuotteen tai palvelun nimi
Anna selkeä nimi sille mitä myyt.
Esim: 'Hiustenleikkaus', 'Käsinneulottu huopa' tai 'Valokuvauspaketti'.</t>
  </si>
  <si>
    <t>Valuutta</t>
  </si>
  <si>
    <t>€</t>
  </si>
  <si>
    <t>ALV-kanta</t>
  </si>
  <si>
    <t>▸ ALV eli arvonlisävero
Yleisin on 25,5 %. Joidenkin alojen ALV on alempi:
• Ruoka ja ravintola: 14 %
• Kirjat ja lehdet: 10 %
Tarkista oma alasi osoitteesta vero.fi.</t>
  </si>
  <si>
    <t>Tavoiteltu kateprosentti</t>
  </si>
  <si>
    <t>▸ Tavoiteltu kate
Kate = kuinka suuri osa myyntihinnasta jää jäljelle kulujen jälkeen.
Esim. 40 % tarkoittaa: myyt 10 €:lla → 4 € on katetta, 6 € menee kuluihin.
Aloitteleva yrittäjä voi aloittaa 35–45 %:lla.</t>
  </si>
  <si>
    <t>Myyntimäärä / kuukausi</t>
  </si>
  <si>
    <t>▸ Myyntimäärä kuukaudessa
Montako kappaletta / palvelua arvelet myyvästä kuukaudessa?
Esim: kampaaja 60 leikkausta/kk, käsityöläinen 15 tuotetta/kk.
Aloita varovaisella arvauksella.</t>
  </si>
  <si>
    <t>Kuukausittaiset kiinteät kulut (€)</t>
  </si>
  <si>
    <t>▸ Kiinteät kulut kuukaudessa
Kulut jotka tulevat joka kuukausi – myitpä tai et.
Esim: toimistovuokra 300 € + tilitoimisto 80 € + puhelin 30 € + vakuutukset 90 € = 500 €</t>
  </si>
  <si>
    <t>Oma työ: tuntihinta (€)</t>
  </si>
  <si>
    <t>▸ Oman työn tuntihinta
Paljonko oma työtuntisi on sinulle arvoinen?
Esim: 30 €/h on hyvä lähtökohta – eli 30 € jokaisesta työtunnistasi.
⚠️ Oma työ on oikea kustannus, vaikka et heti nostaisi palkkaa!</t>
  </si>
  <si>
    <t>Oma työ: tunnit per myytävä yksikkö</t>
  </si>
  <si>
    <t>▸ Työtunnit per myytävä yksikkö
Montako tuntia kuluu YHDEN tuotteen tai palvelun tekemiseen?
Esim: hiustenleikkaus 1 h, käsinneulottu huopa 3 h, valokuvaussessio 2 h.</t>
  </si>
  <si>
    <t>2.  MUUTTUVAT KULUT PER MYYTÄVÄ YKSIKKÖ</t>
  </si>
  <si>
    <t>Kulu</t>
  </si>
  <si>
    <t>Määrä</t>
  </si>
  <si>
    <t>Yksikköhinta €</t>
  </si>
  <si>
    <t>Yhteensä €</t>
  </si>
  <si>
    <t>Huomio</t>
  </si>
  <si>
    <t>▸ Materiaalit ja raaka-aineet
Kaikki aineet ja tarvikkeet joita tuotteeseen tarvitaan.
Esim: hiusväri 5 €, villa-lanka 8 €/tuote, puuaines 12 €, ompelulangat 0,50 €.</t>
  </si>
  <si>
    <t>Materiaalit / raaka-aineet</t>
  </si>
  <si>
    <t>▸ Pakkaus
Pakkausmateriaalit jotka menevät jokaisen tuotteen mukaan.
Esim: kartonkilaatikko 1 €, silkkipaperi 0,20 €, tarrat 0,10 €.</t>
  </si>
  <si>
    <t>Pakkaus</t>
  </si>
  <si>
    <t>▸ Maksupalvelu tai komissio
Korttimaksujen välityspalkkio.
Esim: Stripe tai iZettle ottaa n. 1–1,5 % jokaisesta kortilla maksetusta summasta.
10 €:n myynti → 0,10–0,15 € menee maksupalvelulle.</t>
  </si>
  <si>
    <t>Maksupalvelu / komissio</t>
  </si>
  <si>
    <t>▸ Toimitus ja logistiikka
Jos lähetät tuotteen postissa tai kuriirina.
Esim: Postin Paketti S ≈ 5,90 €, Paketti M ≈ 7,90 €.
Jätä 0 jos asiakas noutaa tai palvelu tehdään paikan päällä.</t>
  </si>
  <si>
    <t>Toimitus / logistiikka</t>
  </si>
  <si>
    <t>▸ Alihankinta tai ostettu työ
Jos ostat osan palvelusta tai tuotteesta muualta.
Esim: valokuvaaja ostaa kuvankäsittelyn 15 €/kuva, ompelija ostaa painatuksen 3 €/kpl.
Jätä 0 jos teet kaiken itse.</t>
  </si>
  <si>
    <t>Alihankinta / ostettu työ</t>
  </si>
  <si>
    <t>▸ Muu muuttuva kulu
Jokin muu kulu joka syntyy jokaisesta myydystä yksiköstä.
Esim: sertifikaattipaperi 0,30 €/kpl, kirjekuori 0,15 €, muovitasku 0,20 €.</t>
  </si>
  <si>
    <t>Muu muuttuva kulu</t>
  </si>
  <si>
    <t>Muuttuvat kulut yhteensä / yksikkö</t>
  </si>
  <si>
    <t>Lasketaan automaattisesti yllä olevista luvuista.</t>
  </si>
  <si>
    <t>Oman työn kustannus / yksikkö</t>
  </si>
  <si>
    <t>Tuntihinta × Tunnit/yksikkö</t>
  </si>
  <si>
    <t>Kiinteiden kulujen osuus / yksikkö</t>
  </si>
  <si>
    <t>Kiinteät kulut ÷ myyntimäärä.
Esim: 500 € ÷ 50 kpl = 10 €/kpl</t>
  </si>
  <si>
    <t>Kokonaiskustannus / yksikkö</t>
  </si>
  <si>
    <t>✅ Tämä on ALIN hinta, jolla et häviä rahaa.
Hinnan on AINA oltava tätä suurempi!</t>
  </si>
  <si>
    <t>3.  HINNOITTELUN TULOKSET</t>
  </si>
  <si>
    <t>💡 Mitä nämä luvut tarkoittavat?</t>
  </si>
  <si>
    <t>Minimihinta ilman ALV:tä (kulut katettu)</t>
  </si>
  <si>
    <t>Tämä on se hinta, jolla et ansaitse mitään mutta et myöskään häviä rahaa. Älä mene tämän alle!</t>
  </si>
  <si>
    <t>Suositushinta ilman ALV:tä tavoitekatteella</t>
  </si>
  <si>
    <t>Tämä hinta antaa sinulle tavoittelemasi katteen. Hyvä lähtöhinta hinnaston rakentamiseen.</t>
  </si>
  <si>
    <t>ALV:n määrä</t>
  </si>
  <si>
    <t>Tämä summa EI ole sinun rahaasi. Se tilitetään verohallinnolle.</t>
  </si>
  <si>
    <t>Suositushinta asiakkaalle sis. ALV</t>
  </si>
  <si>
    <t>👉 TÄMÄ on se hinta joka näkyy asiakkaallesi hinnastossa tai nettikaupassa.</t>
  </si>
  <si>
    <t>Kate euroina / yksikkö</t>
  </si>
  <si>
    <t>Kuinka paljon yhdestä myydystä yksiköstä jää katetta ennen veroja ja muita kuluja.</t>
  </si>
  <si>
    <t>Kateprosentti</t>
  </si>
  <si>
    <t>Kateprosentti. Vertaile kilpailijoihin ja toimialasi tyypillisiin lukuihin.</t>
  </si>
  <si>
    <t>Kuukauden liikevaihto ilman ALV:tä</t>
  </si>
  <si>
    <t>Koko kuukauden myynti jos kaikki sujuu suunnitelman mukaan.</t>
  </si>
  <si>
    <t>Kuukauden arvioitu kate yhteensä</t>
  </si>
  <si>
    <t>👉 TÄSTÄ SUMMASTA maksetaan vielä verot, lainojen lyhennykset, yrittäjän oma ansio ja kehityskulut.</t>
  </si>
  <si>
    <t>4.  VERTAILU: MITÄ ERI MYYNTIHINNAT TARKOITTAVAT?</t>
  </si>
  <si>
    <t>💡 Kokeile eri hintoja!</t>
  </si>
  <si>
    <t>Hinta asiakkaalle sis. ALV</t>
  </si>
  <si>
    <t>Hinta ilman ALV:tä</t>
  </si>
  <si>
    <t>Kate € / yksikkö</t>
  </si>
  <si>
    <t>Kate %</t>
  </si>
  <si>
    <t>Kuukausikate €</t>
  </si>
  <si>
    <t>Hinta sis. ALV →  Hinta ilman ALV  →  Kate €  →  Kate %  →  Kuukausikate</t>
  </si>
  <si>
    <t>−15 % suositushinnasta</t>
  </si>
  <si>
    <t>✅ Suositushinta tavoitekatteella</t>
  </si>
  <si>
    <t>+15 % suositushinnasta</t>
  </si>
  <si>
    <t>+30 % suositushinnasta</t>
  </si>
  <si>
    <t>+50 % suositushinnasta — premium-hinnoittelu</t>
  </si>
  <si>
    <t>© Etelä-Karjalan Yrittäjät  |  Yrittäjyyden äitiyspakkaus -hanke 2025–2026  |  Maksuton työkalu – saa vapaasti käyttää ja muokata</t>
  </si>
  <si>
    <t>NAVI  –  HINNOITTELULASKURIN KÄYTTÖOHJE</t>
  </si>
  <si>
    <t>Etelä-Karjalan Yrittäjät  |  Yrittäjyyden äitiyspakkaus -hanke 2025–2026</t>
  </si>
  <si>
    <t>KÄYTTÖOHJEET</t>
  </si>
  <si>
    <t>Mihin laskuri sopii?</t>
  </si>
  <si>
    <t>Tuotteiden, palveluiden, valmennusten, tapahtumien, käsitöiden ja pienten palvelupakettien hinnoitteluun.</t>
  </si>
  <si>
    <t>Mitä täytetään?</t>
  </si>
  <si>
    <t>Täytä vaaleanpunaiset (oranssin sävyiset) solut: ALV, tavoitekate, myyntimäärä, kiinteät kulut, oma työ sekä muuttuvat kulut.</t>
  </si>
  <si>
    <t>Muuttuvat kulut</t>
  </si>
  <si>
    <t>Kuluja, jotka syntyvät jokaista myytyä yksikköä kohden: materiaalit, pakkaus, maksupalvelu, toimitus, alihankinta.</t>
  </si>
  <si>
    <t>Kiinteät kulut</t>
  </si>
  <si>
    <t>Kuluja, joita syntyy joka kuukausi riippumatta myyntimäärästä: vuokra, ohjelmistot, markkinointi, vakuutukset.</t>
  </si>
  <si>
    <t>Oma työ</t>
  </si>
  <si>
    <t>Oma työ kannattaa hinnoitella mukaan, vaikka rahaa ei heti nostaisi palkkana. Se on aito kustannus.</t>
  </si>
  <si>
    <t>Kate</t>
  </si>
  <si>
    <t>Kate ei ole sama asia kuin voitto. Katteesta maksetaan vielä yrityksen muita kuluja, veroja ja yrittäjän toimeentuloa.</t>
  </si>
  <si>
    <t>ALV</t>
  </si>
  <si>
    <t>ALV ei ole yrityksen omaa rahaa. Laskuri erottaa hinnan ilman ALV:tä ja asiakkaalle näkyvän hinnan sis. ALV.</t>
  </si>
  <si>
    <t>Vapaasti muokattava</t>
  </si>
  <si>
    <t>Pohjaa voi käyttää hankkeen ilmaisena työkaluna ja muokata esimerkiksi toimialakohtaiseksi versioksi.</t>
  </si>
  <si>
    <t>NAVI  –  ESIMERKKIHINNOITTELUJA</t>
  </si>
  <si>
    <t>ESIMERKKIHINNOITTELUJA ERI TOIMIALOILTA</t>
  </si>
  <si>
    <t>Esimerkki</t>
  </si>
  <si>
    <t>Kulut / yksikkö</t>
  </si>
  <si>
    <t>Oma työ / yks.</t>
  </si>
  <si>
    <t>Kiinteiden kulujen osuus</t>
  </si>
  <si>
    <t>Hinta sis. ALV 25,5 %</t>
  </si>
  <si>
    <t>Käsityötuote</t>
  </si>
  <si>
    <t>Tuntipalvelu</t>
  </si>
  <si>
    <t>Tapahtumapaketti</t>
  </si>
  <si>
    <t>Verkkokauppatuote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</si>
</sst>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.0"/>
  </numFmts>
  <fonts count="23" x14ac:knownFonts="1">
    <font>
      <sz val="11"/>
      <color theme="1"/>
      <name val="Calibri"/>
      <family val="2"/>
      <charset val="1"/>
    </font>
    <font>
      <b/>
      <sz val="22"/>
      <color rgb="FFFFFFFF"/>
      <name val="Calibri"/>
      <family val="2"/>
    </font>
    <font>
      <b/>
      <sz val="13"/>
      <color rgb="FFFFFFFF"/>
      <name val="Calibri"/>
      <family val="2"/>
    </font>
    <font>
      <sz val="13"/>
      <color rgb="FFE05C3A"/>
      <name val="Calibri"/>
      <family val="2"/>
    </font>
    <font>
      <i/>
      <sz val="9"/>
      <color rgb="FFAABCD4"/>
      <name val="Calibri"/>
      <family val="2"/>
    </font>
    <font>
      <b/>
      <sz val="12"/>
      <color rgb="FFFFFFFF"/>
      <name val="Calibri"/>
      <family val="2"/>
    </font>
    <font>
      <b/>
      <sz val="11"/>
      <color rgb="FFFFFFFF"/>
      <name val="Calibri"/>
      <family val="2"/>
    </font>
    <font>
      <sz val="11"/>
      <color rgb="FF555555"/>
      <name val="Calibri"/>
      <family val="2"/>
    </font>
    <font>
      <b/>
      <sz val="11"/>
      <color rgb="FF1F3A5F"/>
      <name val="Calibri"/>
      <family val="2"/>
    </font>
    <font>
      <sz val="10"/>
      <color rgb="FF1F3A5F"/>
      <name val="Calibri"/>
      <family val="2"/>
    </font>
    <font>
      <b/>
      <sz val="10"/>
      <color rgb="FF1F3A5F"/>
      <name val="Calibri"/>
      <family val="2"/>
    </font>
    <font>
      <sz val="11"/>
      <color rgb="FF000000"/>
      <name val="Calibri"/>
      <family val="2"/>
    </font>
    <font>
      <sz val="11"/>
      <color rgb="FF1F3A5F"/>
      <name val="Calibri"/>
      <family val="2"/>
    </font>
    <font>
      <i/>
      <sz val="10"/>
      <color rgb="FF1F3A5F"/>
      <name val="Calibri"/>
      <family val="2"/>
    </font>
    <font>
      <b/>
      <i/>
      <sz val="10"/>
      <color rgb="FFFFFFFF"/>
      <name val="Calibri"/>
      <family val="2"/>
    </font>
    <font>
      <b/>
      <sz val="12"/>
      <color rgb="FFE05C3A"/>
      <name val="Calibri"/>
      <family val="2"/>
    </font>
    <font>
      <b/>
      <sz val="10"/>
      <color rgb="FFFFFFFF"/>
      <name val="Calibri"/>
      <family val="2"/>
    </font>
    <font>
      <i/>
      <sz val="9"/>
      <color rgb="FF1F3A5F"/>
      <name val="Calibri"/>
      <family val="2"/>
    </font>
    <font>
      <b/>
      <sz val="11"/>
      <color rgb="FFE05C3A"/>
      <name val="Calibri"/>
      <family val="2"/>
    </font>
    <font>
      <b/>
      <sz val="11"/>
      <color rgb="FF000000"/>
      <name val="Calibri"/>
      <family val="2"/>
    </font>
    <font>
      <i/>
      <sz val="8"/>
      <color rgb="FFFFFFFF"/>
      <name val="Calibri"/>
      <family val="2"/>
    </font>
    <font>
      <b/>
      <sz val="18"/>
      <color rgb="FFFFFFFF"/>
      <name val="Calibri"/>
      <family val="2"/>
    </font>
    <font>
      <sz val="10"/>
      <color rgb="FFE05C3A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1F3A5F"/>
        <bgColor rgb="FF333333"/>
      </patternFill>
    </fill>
    <fill>
      <patternFill patternType="solid">
        <fgColor rgb="FF0E6B72"/>
        <bgColor rgb="FF008080"/>
      </patternFill>
    </fill>
    <fill>
      <patternFill patternType="solid">
        <fgColor rgb="FFFFFFFF"/>
        <bgColor rgb="FFFFFBF5"/>
      </patternFill>
    </fill>
    <fill>
      <patternFill patternType="solid">
        <fgColor rgb="FFE05C3A"/>
        <bgColor rgb="FFFF8080"/>
      </patternFill>
    </fill>
    <fill>
      <patternFill patternType="solid">
        <fgColor rgb="FFF5F5F5"/>
        <bgColor rgb="FFFFFBF5"/>
      </patternFill>
    </fill>
    <fill>
      <patternFill patternType="solid">
        <fgColor rgb="FFFDE8E2"/>
        <bgColor rgb="FFF5F5F5"/>
      </patternFill>
    </fill>
    <fill>
      <patternFill patternType="solid">
        <fgColor rgb="FFFFFBF5"/>
        <bgColor rgb="FFFFFFFF"/>
      </patternFill>
    </fill>
    <fill>
      <patternFill patternType="solid">
        <fgColor rgb="FFE8EEF5"/>
        <bgColor rgb="FFF5F5F5"/>
      </patternFill>
    </fill>
    <fill>
      <patternFill patternType="solid">
        <fgColor rgb="FF2D5280"/>
        <bgColor rgb="FF1F3A5F"/>
      </patternFill>
    </fill>
  </fills>
  <borders count="4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E8C9BB"/>
      </left>
      <right style="thin">
        <color rgb="FFE8C9BB"/>
      </right>
      <top style="thin">
        <color rgb="FFE8C9BB"/>
      </top>
      <bottom style="thin">
        <color rgb="FFE8C9BB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0" xfId="0" applyFill="1"/>
    <xf numFmtId="0" fontId="22" fillId="2" borderId="0" xfId="0" applyFont="1" applyFill="1" applyAlignment="1">
      <alignment horizontal="center" vertical="center"/>
    </xf>
    <xf numFmtId="0" fontId="21" fillId="2" borderId="0" xfId="0" applyFont="1" applyFill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5" fillId="5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/>
    <xf numFmtId="0" fontId="2" fillId="3" borderId="0" xfId="0" applyFont="1" applyFill="1" applyAlignment="1">
      <alignment horizontal="left" vertical="center" wrapText="1"/>
    </xf>
    <xf numFmtId="0" fontId="0" fillId="3" borderId="0" xfId="0" applyFill="1"/>
    <xf numFmtId="0" fontId="0" fillId="4" borderId="0" xfId="0" applyFill="1"/>
    <xf numFmtId="0" fontId="6" fillId="5" borderId="0" xfId="0" applyFont="1" applyFill="1" applyAlignment="1">
      <alignment horizontal="left" vertical="center"/>
    </xf>
    <xf numFmtId="0" fontId="7" fillId="6" borderId="1" xfId="0" applyFont="1" applyFill="1" applyBorder="1" applyAlignment="1">
      <alignment horizontal="left" vertical="center"/>
    </xf>
    <xf numFmtId="0" fontId="8" fillId="7" borderId="2" xfId="0" applyFont="1" applyFill="1" applyBorder="1" applyAlignment="1">
      <alignment horizontal="center" vertical="center"/>
    </xf>
    <xf numFmtId="0" fontId="9" fillId="8" borderId="3" xfId="0" applyFont="1" applyFill="1" applyBorder="1" applyAlignment="1">
      <alignment horizontal="left" vertical="top" wrapText="1"/>
    </xf>
    <xf numFmtId="164" fontId="8" fillId="7" borderId="2" xfId="0" applyNumberFormat="1" applyFont="1" applyFill="1" applyBorder="1" applyAlignment="1">
      <alignment horizontal="center" vertical="center"/>
    </xf>
    <xf numFmtId="3" fontId="8" fillId="7" borderId="2" xfId="0" applyNumberFormat="1" applyFont="1" applyFill="1" applyBorder="1" applyAlignment="1">
      <alignment horizontal="center" vertical="center"/>
    </xf>
    <xf numFmtId="4" fontId="8" fillId="7" borderId="2" xfId="0" applyNumberFormat="1" applyFont="1" applyFill="1" applyBorder="1" applyAlignment="1">
      <alignment horizontal="center" vertical="center"/>
    </xf>
    <xf numFmtId="165" fontId="8" fillId="7" borderId="2" xfId="0" applyNumberFormat="1" applyFont="1" applyFill="1" applyBorder="1" applyAlignment="1">
      <alignment horizontal="center" vertical="center"/>
    </xf>
    <xf numFmtId="0" fontId="10" fillId="9" borderId="2" xfId="0" applyFont="1" applyFill="1" applyBorder="1" applyAlignment="1">
      <alignment horizontal="center" vertical="center"/>
    </xf>
    <xf numFmtId="0" fontId="7" fillId="6" borderId="1" xfId="0" applyFont="1" applyFill="1" applyBorder="1"/>
    <xf numFmtId="4" fontId="11" fillId="4" borderId="2" xfId="0" applyNumberFormat="1" applyFont="1" applyFill="1" applyBorder="1" applyAlignment="1">
      <alignment horizontal="center" vertical="center"/>
    </xf>
    <xf numFmtId="0" fontId="0" fillId="4" borderId="2" xfId="0" applyFill="1" applyBorder="1"/>
    <xf numFmtId="0" fontId="12" fillId="9" borderId="2" xfId="0" applyFont="1" applyFill="1" applyBorder="1" applyAlignment="1">
      <alignment horizontal="left" vertical="center"/>
    </xf>
    <xf numFmtId="4" fontId="12" fillId="9" borderId="2" xfId="0" applyNumberFormat="1" applyFont="1" applyFill="1" applyBorder="1" applyAlignment="1">
      <alignment horizontal="center" vertical="center"/>
    </xf>
    <xf numFmtId="0" fontId="13" fillId="9" borderId="3" xfId="0" applyFont="1" applyFill="1" applyBorder="1" applyAlignment="1">
      <alignment horizontal="left" vertical="top" wrapText="1"/>
    </xf>
    <xf numFmtId="0" fontId="6" fillId="10" borderId="2" xfId="0" applyFont="1" applyFill="1" applyBorder="1" applyAlignment="1">
      <alignment horizontal="left" vertical="center"/>
    </xf>
    <xf numFmtId="4" fontId="6" fillId="10" borderId="2" xfId="0" applyNumberFormat="1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left" vertical="top" wrapText="1"/>
    </xf>
    <xf numFmtId="0" fontId="6" fillId="3" borderId="0" xfId="0" applyFont="1" applyFill="1" applyAlignment="1">
      <alignment horizontal="left" vertical="center"/>
    </xf>
    <xf numFmtId="4" fontId="11" fillId="9" borderId="2" xfId="0" applyNumberFormat="1" applyFont="1" applyFill="1" applyBorder="1" applyAlignment="1">
      <alignment horizontal="center" vertical="center"/>
    </xf>
    <xf numFmtId="0" fontId="9" fillId="9" borderId="3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center"/>
    </xf>
    <xf numFmtId="4" fontId="15" fillId="2" borderId="2" xfId="0" applyNumberFormat="1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left" vertical="top" wrapText="1"/>
    </xf>
    <xf numFmtId="164" fontId="11" fillId="9" borderId="2" xfId="0" applyNumberFormat="1" applyFont="1" applyFill="1" applyBorder="1" applyAlignment="1">
      <alignment horizontal="center" vertical="center"/>
    </xf>
    <xf numFmtId="0" fontId="10" fillId="9" borderId="2" xfId="0" applyFont="1" applyFill="1" applyBorder="1" applyAlignment="1">
      <alignment horizontal="center" vertical="center" wrapText="1"/>
    </xf>
    <xf numFmtId="0" fontId="17" fillId="9" borderId="3" xfId="0" applyFont="1" applyFill="1" applyBorder="1" applyAlignment="1">
      <alignment horizontal="left" vertical="center" wrapText="1"/>
    </xf>
    <xf numFmtId="164" fontId="11" fillId="4" borderId="2" xfId="0" applyNumberFormat="1" applyFont="1" applyFill="1" applyBorder="1" applyAlignment="1">
      <alignment horizontal="center" vertical="center"/>
    </xf>
    <xf numFmtId="0" fontId="9" fillId="7" borderId="3" xfId="0" applyFont="1" applyFill="1" applyBorder="1" applyAlignment="1">
      <alignment horizontal="left" vertical="center" wrapText="1"/>
    </xf>
    <xf numFmtId="4" fontId="18" fillId="7" borderId="2" xfId="0" applyNumberFormat="1" applyFont="1" applyFill="1" applyBorder="1" applyAlignment="1">
      <alignment horizontal="center" vertical="center"/>
    </xf>
    <xf numFmtId="4" fontId="19" fillId="7" borderId="2" xfId="0" applyNumberFormat="1" applyFont="1" applyFill="1" applyBorder="1" applyAlignment="1">
      <alignment horizontal="center" vertical="center"/>
    </xf>
    <xf numFmtId="164" fontId="19" fillId="7" borderId="2" xfId="0" applyNumberFormat="1" applyFont="1" applyFill="1" applyBorder="1" applyAlignment="1">
      <alignment horizontal="center" vertical="center"/>
    </xf>
    <xf numFmtId="0" fontId="16" fillId="5" borderId="3" xfId="0" applyFont="1" applyFill="1" applyBorder="1" applyAlignment="1">
      <alignment horizontal="left" vertical="center" wrapText="1"/>
    </xf>
    <xf numFmtId="0" fontId="8" fillId="9" borderId="2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left" vertical="center" wrapText="1"/>
    </xf>
    <xf numFmtId="49" fontId="11" fillId="7" borderId="2" xfId="0" applyNumberFormat="1" applyFont="1" applyFill="1" applyBorder="1" applyAlignment="1">
      <alignment horizontal="left" vertical="center"/>
    </xf>
    <xf numFmtId="4" fontId="11" fillId="7" borderId="2" xfId="0" applyNumberFormat="1" applyFont="1" applyFill="1" applyBorder="1" applyAlignment="1">
      <alignment horizontal="center" vertical="center"/>
    </xf>
    <xf numFmtId="164" fontId="11" fillId="7" borderId="2" xfId="0" applyNumberFormat="1" applyFont="1" applyFill="1" applyBorder="1" applyAlignment="1">
      <alignment horizontal="center" vertical="center"/>
    </xf>
    <xf numFmtId="49" fontId="11" fillId="4" borderId="2" xfId="0" applyNumberFormat="1" applyFont="1" applyFill="1" applyBorder="1" applyAlignment="1">
      <alignment horizontal="left" vertical="center"/>
    </xf>
  </cellXfs>
  <cellStyles count="1">
    <cellStyle name="Normaali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E6B72"/>
      <rgbColor rgb="FFCCCCCC"/>
      <rgbColor rgb="FF808080"/>
      <rgbColor rgb="FF9999FF"/>
      <rgbColor rgb="FF993366"/>
      <rgbColor rgb="FFFFFBF5"/>
      <rgbColor rgb="FFE8EEF5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5F5F5"/>
      <rgbColor rgb="FFCCFFCC"/>
      <rgbColor rgb="FFFDE8E2"/>
      <rgbColor rgb="FFAABCD4"/>
      <rgbColor rgb="FFFF99CC"/>
      <rgbColor rgb="FFCC99FF"/>
      <rgbColor rgb="FFE8C9BB"/>
      <rgbColor rgb="FF3366FF"/>
      <rgbColor rgb="FF33CCCC"/>
      <rgbColor rgb="FF99CC00"/>
      <rgbColor rgb="FFFFCC00"/>
      <rgbColor rgb="FFFF9900"/>
      <rgbColor rgb="FFE05C3A"/>
      <rgbColor rgb="FF555555"/>
      <rgbColor rgb="FF969696"/>
      <rgbColor rgb="FF1F3A5F"/>
      <rgbColor rgb="FF339966"/>
      <rgbColor rgb="FF003300"/>
      <rgbColor rgb="FF333300"/>
      <rgbColor rgb="FF993300"/>
      <rgbColor rgb="FF993366"/>
      <rgbColor rgb="FF2D5280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8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H7" sqref="H7"/>
    </sheetView>
  </sheetViews>
  <sheetFormatPr baseColWidth="10" defaultColWidth="8.6640625" defaultRowHeight="15" x14ac:dyDescent="0.2"/>
  <cols>
    <col min="1" max="1" width="1.5" customWidth="1"/>
    <col min="2" max="2" width="40" customWidth="1"/>
    <col min="3" max="3" width="18" customWidth="1"/>
    <col min="4" max="5" width="16" customWidth="1"/>
    <col min="6" max="6" width="18" customWidth="1"/>
    <col min="7" max="7" width="1.5" customWidth="1"/>
    <col min="8" max="8" width="52" customWidth="1"/>
  </cols>
  <sheetData>
    <row r="1" spans="1:8" ht="9.75" customHeight="1" x14ac:dyDescent="0.2">
      <c r="A1" s="10"/>
      <c r="B1" s="10"/>
      <c r="C1" s="10"/>
      <c r="D1" s="10"/>
      <c r="E1" s="10"/>
      <c r="F1" s="10"/>
      <c r="G1" s="10"/>
    </row>
    <row r="2" spans="1:8" ht="37.5" customHeight="1" x14ac:dyDescent="0.2">
      <c r="A2" s="9" t="s">
        <v>0</v>
      </c>
      <c r="B2" s="9"/>
      <c r="C2" s="9"/>
      <c r="D2" s="9"/>
      <c r="E2" s="9"/>
      <c r="F2" s="9"/>
      <c r="G2" s="9"/>
      <c r="H2" s="11" t="s">
        <v>1</v>
      </c>
    </row>
    <row r="3" spans="1:8" ht="19.5" customHeight="1" x14ac:dyDescent="0.2">
      <c r="A3" s="8" t="s">
        <v>2</v>
      </c>
      <c r="B3" s="8"/>
      <c r="C3" s="8"/>
      <c r="D3" s="8"/>
      <c r="E3" s="8"/>
      <c r="F3" s="8"/>
      <c r="G3" s="8"/>
      <c r="H3" s="12"/>
    </row>
    <row r="4" spans="1:8" ht="18" customHeight="1" x14ac:dyDescent="0.2">
      <c r="A4" s="7" t="s">
        <v>3</v>
      </c>
      <c r="B4" s="7"/>
      <c r="C4" s="7"/>
      <c r="D4" s="7"/>
      <c r="E4" s="7"/>
      <c r="F4" s="7"/>
      <c r="G4" s="7"/>
      <c r="H4" s="12"/>
    </row>
    <row r="5" spans="1:8" ht="9.75" customHeight="1" x14ac:dyDescent="0.2">
      <c r="A5" s="13"/>
      <c r="B5" s="13"/>
      <c r="C5" s="13"/>
      <c r="D5" s="13"/>
      <c r="E5" s="13"/>
      <c r="F5" s="13"/>
      <c r="G5" s="13"/>
    </row>
    <row r="6" spans="1:8" ht="21.75" customHeight="1" x14ac:dyDescent="0.2">
      <c r="B6" s="6" t="s">
        <v>4</v>
      </c>
      <c r="C6" s="6"/>
      <c r="D6" s="6"/>
      <c r="E6" s="6"/>
      <c r="F6" s="6"/>
      <c r="H6" s="14" t="s">
        <v>5</v>
      </c>
    </row>
    <row r="7" spans="1:8" ht="36" customHeight="1" x14ac:dyDescent="0.2">
      <c r="B7" s="15" t="s">
        <v>6</v>
      </c>
      <c r="C7" s="16" t="s">
        <v>7</v>
      </c>
      <c r="H7" s="17" t="s">
        <v>8</v>
      </c>
    </row>
    <row r="8" spans="1:8" ht="27.75" customHeight="1" x14ac:dyDescent="0.2">
      <c r="B8" s="15" t="s">
        <v>9</v>
      </c>
      <c r="C8" s="16" t="s">
        <v>10</v>
      </c>
      <c r="H8" s="17" t="s">
        <v>8</v>
      </c>
    </row>
    <row r="9" spans="1:8" ht="67.5" customHeight="1" x14ac:dyDescent="0.2">
      <c r="B9" s="15" t="s">
        <v>11</v>
      </c>
      <c r="C9" s="18">
        <v>0.255</v>
      </c>
      <c r="H9" s="17" t="s">
        <v>12</v>
      </c>
    </row>
    <row r="10" spans="1:8" ht="75" customHeight="1" x14ac:dyDescent="0.2">
      <c r="B10" s="15" t="s">
        <v>13</v>
      </c>
      <c r="C10" s="18">
        <v>0.4</v>
      </c>
      <c r="H10" s="17" t="s">
        <v>14</v>
      </c>
    </row>
    <row r="11" spans="1:8" ht="60" customHeight="1" x14ac:dyDescent="0.2">
      <c r="B11" s="15" t="s">
        <v>15</v>
      </c>
      <c r="C11" s="19">
        <v>50</v>
      </c>
      <c r="H11" s="17" t="s">
        <v>16</v>
      </c>
    </row>
    <row r="12" spans="1:8" ht="54.75" customHeight="1" x14ac:dyDescent="0.2">
      <c r="B12" s="15" t="s">
        <v>17</v>
      </c>
      <c r="C12" s="20">
        <v>500</v>
      </c>
      <c r="H12" s="17" t="s">
        <v>18</v>
      </c>
    </row>
    <row r="13" spans="1:8" ht="60" customHeight="1" x14ac:dyDescent="0.2">
      <c r="B13" s="15" t="s">
        <v>19</v>
      </c>
      <c r="C13" s="20">
        <v>30</v>
      </c>
      <c r="H13" s="17" t="s">
        <v>20</v>
      </c>
    </row>
    <row r="14" spans="1:8" ht="54.75" customHeight="1" x14ac:dyDescent="0.2">
      <c r="B14" s="15" t="s">
        <v>21</v>
      </c>
      <c r="C14" s="21">
        <v>1</v>
      </c>
      <c r="H14" s="17" t="s">
        <v>22</v>
      </c>
    </row>
    <row r="15" spans="1:8" ht="7.5" customHeight="1" x14ac:dyDescent="0.2"/>
    <row r="16" spans="1:8" ht="21.75" customHeight="1" x14ac:dyDescent="0.2">
      <c r="B16" s="6" t="s">
        <v>23</v>
      </c>
      <c r="C16" s="6"/>
      <c r="D16" s="6"/>
      <c r="E16" s="6"/>
      <c r="F16" s="6"/>
      <c r="H16" s="14" t="s">
        <v>5</v>
      </c>
    </row>
    <row r="17" spans="2:8" ht="60" customHeight="1" x14ac:dyDescent="0.2">
      <c r="B17" s="22" t="s">
        <v>24</v>
      </c>
      <c r="C17" s="22" t="s">
        <v>25</v>
      </c>
      <c r="D17" s="22" t="s">
        <v>26</v>
      </c>
      <c r="E17" s="22" t="s">
        <v>27</v>
      </c>
      <c r="F17" s="22" t="s">
        <v>28</v>
      </c>
      <c r="H17" s="17" t="s">
        <v>29</v>
      </c>
    </row>
    <row r="18" spans="2:8" ht="51.75" customHeight="1" x14ac:dyDescent="0.2">
      <c r="B18" s="23" t="s">
        <v>30</v>
      </c>
      <c r="C18" s="21">
        <v>1</v>
      </c>
      <c r="D18" s="20">
        <v>8</v>
      </c>
      <c r="E18" s="24">
        <f t="shared" ref="E18:E23" si="0">C18*D18</f>
        <v>8</v>
      </c>
      <c r="F18" s="25"/>
      <c r="H18" s="17" t="s">
        <v>31</v>
      </c>
    </row>
    <row r="19" spans="2:8" ht="64.5" customHeight="1" x14ac:dyDescent="0.2">
      <c r="B19" s="23" t="s">
        <v>32</v>
      </c>
      <c r="C19" s="21">
        <v>1</v>
      </c>
      <c r="D19" s="20">
        <v>1.5</v>
      </c>
      <c r="E19" s="24">
        <f t="shared" si="0"/>
        <v>1.5</v>
      </c>
      <c r="F19" s="25"/>
      <c r="H19" s="17" t="s">
        <v>33</v>
      </c>
    </row>
    <row r="20" spans="2:8" ht="64.5" customHeight="1" x14ac:dyDescent="0.2">
      <c r="B20" s="23" t="s">
        <v>34</v>
      </c>
      <c r="C20" s="21">
        <v>1</v>
      </c>
      <c r="D20" s="20">
        <v>0.5</v>
      </c>
      <c r="E20" s="24">
        <f t="shared" si="0"/>
        <v>0.5</v>
      </c>
      <c r="F20" s="25"/>
      <c r="H20" s="17" t="s">
        <v>35</v>
      </c>
    </row>
    <row r="21" spans="2:8" ht="64.5" customHeight="1" x14ac:dyDescent="0.2">
      <c r="B21" s="23" t="s">
        <v>36</v>
      </c>
      <c r="C21" s="21">
        <v>1</v>
      </c>
      <c r="D21" s="20">
        <v>3</v>
      </c>
      <c r="E21" s="24">
        <f t="shared" si="0"/>
        <v>3</v>
      </c>
      <c r="F21" s="25"/>
      <c r="H21" s="17" t="s">
        <v>37</v>
      </c>
    </row>
    <row r="22" spans="2:8" ht="54.75" customHeight="1" x14ac:dyDescent="0.2">
      <c r="B22" s="23" t="s">
        <v>38</v>
      </c>
      <c r="C22" s="21">
        <v>0</v>
      </c>
      <c r="D22" s="20">
        <v>0</v>
      </c>
      <c r="E22" s="24">
        <f t="shared" si="0"/>
        <v>0</v>
      </c>
      <c r="F22" s="25"/>
      <c r="H22" s="17" t="s">
        <v>39</v>
      </c>
    </row>
    <row r="23" spans="2:8" ht="18" customHeight="1" x14ac:dyDescent="0.2">
      <c r="B23" s="23" t="s">
        <v>40</v>
      </c>
      <c r="C23" s="21">
        <v>0</v>
      </c>
      <c r="D23" s="20">
        <v>0</v>
      </c>
      <c r="E23" s="24">
        <f t="shared" si="0"/>
        <v>0</v>
      </c>
      <c r="F23" s="25"/>
    </row>
    <row r="24" spans="2:8" ht="7.5" customHeight="1" x14ac:dyDescent="0.2"/>
    <row r="25" spans="2:8" ht="24" customHeight="1" x14ac:dyDescent="0.2">
      <c r="B25" s="26" t="s">
        <v>41</v>
      </c>
      <c r="C25" s="27">
        <f>SUM(E18:E23)</f>
        <v>13</v>
      </c>
      <c r="H25" s="28" t="s">
        <v>42</v>
      </c>
    </row>
    <row r="26" spans="2:8" ht="24" customHeight="1" x14ac:dyDescent="0.2">
      <c r="B26" s="26" t="s">
        <v>43</v>
      </c>
      <c r="C26" s="27">
        <f>C13*C14</f>
        <v>30</v>
      </c>
      <c r="H26" s="28" t="s">
        <v>44</v>
      </c>
    </row>
    <row r="27" spans="2:8" ht="39.75" customHeight="1" x14ac:dyDescent="0.2">
      <c r="B27" s="26" t="s">
        <v>45</v>
      </c>
      <c r="C27" s="27">
        <f>IF(C11&gt;0,C12/C11,0)</f>
        <v>10</v>
      </c>
      <c r="H27" s="28" t="s">
        <v>46</v>
      </c>
    </row>
    <row r="28" spans="2:8" ht="48" customHeight="1" x14ac:dyDescent="0.2">
      <c r="B28" s="29" t="s">
        <v>47</v>
      </c>
      <c r="C28" s="30">
        <f>C25+C26+C27</f>
        <v>53</v>
      </c>
      <c r="H28" s="31" t="s">
        <v>48</v>
      </c>
    </row>
    <row r="29" spans="2:8" ht="7.5" customHeight="1" x14ac:dyDescent="0.2"/>
    <row r="30" spans="2:8" ht="21.75" customHeight="1" x14ac:dyDescent="0.2">
      <c r="B30" s="5" t="s">
        <v>49</v>
      </c>
      <c r="C30" s="5"/>
      <c r="D30" s="5"/>
      <c r="E30" s="5"/>
      <c r="F30" s="5"/>
      <c r="H30" s="32" t="s">
        <v>50</v>
      </c>
    </row>
    <row r="31" spans="2:8" ht="45" customHeight="1" x14ac:dyDescent="0.2">
      <c r="B31" s="26" t="s">
        <v>51</v>
      </c>
      <c r="C31" s="33">
        <f>C28</f>
        <v>53</v>
      </c>
      <c r="H31" s="34" t="s">
        <v>52</v>
      </c>
    </row>
    <row r="32" spans="2:8" ht="45" customHeight="1" x14ac:dyDescent="0.2">
      <c r="B32" s="26" t="s">
        <v>53</v>
      </c>
      <c r="C32" s="33">
        <f>IF(C10&lt;1,C28/(1-C10),0)</f>
        <v>88.333333333333343</v>
      </c>
      <c r="H32" s="34" t="s">
        <v>54</v>
      </c>
    </row>
    <row r="33" spans="2:8" ht="45" customHeight="1" x14ac:dyDescent="0.2">
      <c r="B33" s="26" t="s">
        <v>55</v>
      </c>
      <c r="C33" s="33">
        <f>C32*C9</f>
        <v>22.525000000000002</v>
      </c>
      <c r="H33" s="34" t="s">
        <v>56</v>
      </c>
    </row>
    <row r="34" spans="2:8" ht="54.75" customHeight="1" x14ac:dyDescent="0.2">
      <c r="B34" s="35" t="s">
        <v>57</v>
      </c>
      <c r="C34" s="36">
        <f>C32+C33</f>
        <v>110.85833333333335</v>
      </c>
      <c r="H34" s="37" t="s">
        <v>58</v>
      </c>
    </row>
    <row r="35" spans="2:8" ht="45" customHeight="1" x14ac:dyDescent="0.2">
      <c r="B35" s="26" t="s">
        <v>59</v>
      </c>
      <c r="C35" s="33">
        <f>C32-C28</f>
        <v>35.333333333333343</v>
      </c>
      <c r="H35" s="34" t="s">
        <v>60</v>
      </c>
    </row>
    <row r="36" spans="2:8" ht="45" customHeight="1" x14ac:dyDescent="0.2">
      <c r="B36" s="26" t="s">
        <v>61</v>
      </c>
      <c r="C36" s="38">
        <f>IF(C32&gt;0,(C32-C28)/C32,0)</f>
        <v>0.40000000000000008</v>
      </c>
      <c r="H36" s="34" t="s">
        <v>62</v>
      </c>
    </row>
    <row r="37" spans="2:8" ht="45" customHeight="1" x14ac:dyDescent="0.2">
      <c r="B37" s="26" t="s">
        <v>63</v>
      </c>
      <c r="C37" s="33">
        <f>C32*C11</f>
        <v>4416.666666666667</v>
      </c>
      <c r="H37" s="34" t="s">
        <v>64</v>
      </c>
    </row>
    <row r="38" spans="2:8" ht="54.75" customHeight="1" x14ac:dyDescent="0.2">
      <c r="B38" s="35" t="s">
        <v>65</v>
      </c>
      <c r="C38" s="36">
        <f>C35*C11</f>
        <v>1766.6666666666672</v>
      </c>
      <c r="H38" s="37" t="s">
        <v>66</v>
      </c>
    </row>
    <row r="39" spans="2:8" ht="7.5" customHeight="1" x14ac:dyDescent="0.2"/>
    <row r="40" spans="2:8" ht="21.75" customHeight="1" x14ac:dyDescent="0.2">
      <c r="B40" s="5" t="s">
        <v>67</v>
      </c>
      <c r="C40" s="5"/>
      <c r="D40" s="5"/>
      <c r="E40" s="5"/>
      <c r="F40" s="5"/>
      <c r="H40" s="32" t="s">
        <v>68</v>
      </c>
    </row>
    <row r="41" spans="2:8" ht="27.75" customHeight="1" x14ac:dyDescent="0.2">
      <c r="B41" s="39" t="s">
        <v>69</v>
      </c>
      <c r="C41" s="39" t="s">
        <v>70</v>
      </c>
      <c r="D41" s="39" t="s">
        <v>71</v>
      </c>
      <c r="E41" s="39" t="s">
        <v>72</v>
      </c>
      <c r="F41" s="39" t="s">
        <v>73</v>
      </c>
      <c r="H41" s="40" t="s">
        <v>74</v>
      </c>
    </row>
    <row r="42" spans="2:8" ht="18.75" customHeight="1" x14ac:dyDescent="0.2">
      <c r="B42" s="24">
        <f>C34*0.85</f>
        <v>94.229583333333338</v>
      </c>
      <c r="C42" s="24">
        <f>B42/(1+$C$9)</f>
        <v>75.083333333333343</v>
      </c>
      <c r="D42" s="24">
        <f>C42-$C$28</f>
        <v>22.083333333333343</v>
      </c>
      <c r="E42" s="41">
        <f>IF(C42&gt;0,D42/C42,0)</f>
        <v>0.29411764705882359</v>
      </c>
      <c r="F42" s="24">
        <f>D42*$C$11</f>
        <v>1104.1666666666672</v>
      </c>
      <c r="H42" s="42" t="s">
        <v>75</v>
      </c>
    </row>
    <row r="43" spans="2:8" ht="18.75" customHeight="1" x14ac:dyDescent="0.2">
      <c r="B43" s="43">
        <f>C34*1</f>
        <v>110.85833333333335</v>
      </c>
      <c r="C43" s="44">
        <f>B43/(1+$C$9)</f>
        <v>88.333333333333357</v>
      </c>
      <c r="D43" s="44">
        <f>C43-$C$28</f>
        <v>35.333333333333357</v>
      </c>
      <c r="E43" s="45">
        <f>IF(C43&gt;0,D43/C43,0)</f>
        <v>0.40000000000000013</v>
      </c>
      <c r="F43" s="44">
        <f>D43*$C$11</f>
        <v>1766.6666666666679</v>
      </c>
      <c r="H43" s="46" t="s">
        <v>76</v>
      </c>
    </row>
    <row r="44" spans="2:8" ht="18.75" customHeight="1" x14ac:dyDescent="0.2">
      <c r="B44" s="24">
        <f>C34*1.15</f>
        <v>127.48708333333335</v>
      </c>
      <c r="C44" s="24">
        <f>B44/(1+$C$9)</f>
        <v>101.58333333333336</v>
      </c>
      <c r="D44" s="24">
        <f>C44-$C$28</f>
        <v>48.583333333333357</v>
      </c>
      <c r="E44" s="41">
        <f>IF(C44&gt;0,D44/C44,0)</f>
        <v>0.47826086956521752</v>
      </c>
      <c r="F44" s="24">
        <f>D44*$C$11</f>
        <v>2429.1666666666679</v>
      </c>
      <c r="H44" s="42" t="s">
        <v>77</v>
      </c>
    </row>
    <row r="45" spans="2:8" ht="18.75" customHeight="1" x14ac:dyDescent="0.2">
      <c r="B45" s="24">
        <f>C34*1.3</f>
        <v>144.11583333333337</v>
      </c>
      <c r="C45" s="24">
        <f>B45/(1+$C$9)</f>
        <v>114.83333333333337</v>
      </c>
      <c r="D45" s="24">
        <f>C45-$C$28</f>
        <v>61.833333333333371</v>
      </c>
      <c r="E45" s="41">
        <f>IF(C45&gt;0,D45/C45,0)</f>
        <v>0.53846153846153866</v>
      </c>
      <c r="F45" s="24">
        <f>D45*$C$11</f>
        <v>3091.6666666666688</v>
      </c>
      <c r="H45" s="42" t="s">
        <v>78</v>
      </c>
    </row>
    <row r="46" spans="2:8" ht="18.75" customHeight="1" x14ac:dyDescent="0.2">
      <c r="B46" s="24">
        <f>C34*1.5</f>
        <v>166.28750000000002</v>
      </c>
      <c r="C46" s="24">
        <f>B46/(1+$C$9)</f>
        <v>132.50000000000003</v>
      </c>
      <c r="D46" s="24">
        <f>C46-$C$28</f>
        <v>79.500000000000028</v>
      </c>
      <c r="E46" s="41">
        <f>IF(C46&gt;0,D46/C46,0)</f>
        <v>0.60000000000000009</v>
      </c>
      <c r="F46" s="24">
        <f>D46*$C$11</f>
        <v>3975.0000000000014</v>
      </c>
      <c r="H46" s="42" t="s">
        <v>79</v>
      </c>
    </row>
    <row r="47" spans="2:8" ht="7.5" customHeight="1" x14ac:dyDescent="0.2"/>
    <row r="48" spans="2:8" ht="15.75" customHeight="1" x14ac:dyDescent="0.2">
      <c r="B48" s="4" t="s">
        <v>80</v>
      </c>
      <c r="C48" s="4"/>
      <c r="D48" s="4"/>
      <c r="E48" s="4"/>
      <c r="F48" s="4"/>
      <c r="H48" s="10"/>
    </row>
  </sheetData>
  <mergeCells count="8">
    <mergeCell ref="B30:F30"/>
    <mergeCell ref="B40:F40"/>
    <mergeCell ref="B48:F48"/>
    <mergeCell ref="A2:G2"/>
    <mergeCell ref="A3:G3"/>
    <mergeCell ref="A4:G4"/>
    <mergeCell ref="B6:F6"/>
    <mergeCell ref="B16:F16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zoomScaleNormal="100" workbookViewId="0"/>
  </sheetViews>
  <sheetFormatPr baseColWidth="10" defaultColWidth="8.6640625" defaultRowHeight="15" x14ac:dyDescent="0.2"/>
  <cols>
    <col min="1" max="1" width="1.5" customWidth="1"/>
    <col min="2" max="2" width="28" customWidth="1"/>
    <col min="3" max="3" width="60" customWidth="1"/>
  </cols>
  <sheetData>
    <row r="1" spans="1:3" ht="9.75" customHeight="1" x14ac:dyDescent="0.2">
      <c r="A1" s="10"/>
      <c r="B1" s="10"/>
      <c r="C1" s="10"/>
    </row>
    <row r="2" spans="1:3" ht="37.5" customHeight="1" x14ac:dyDescent="0.2">
      <c r="A2" s="3" t="s">
        <v>81</v>
      </c>
      <c r="B2" s="3"/>
      <c r="C2" s="3"/>
    </row>
    <row r="3" spans="1:3" ht="19.5" customHeight="1" x14ac:dyDescent="0.2">
      <c r="A3" s="2" t="s">
        <v>82</v>
      </c>
      <c r="B3" s="2"/>
      <c r="C3" s="2"/>
    </row>
    <row r="4" spans="1:3" ht="18" customHeight="1" x14ac:dyDescent="0.2">
      <c r="A4" s="1"/>
      <c r="B4" s="1"/>
      <c r="C4" s="1"/>
    </row>
    <row r="5" spans="1:3" ht="9.75" customHeight="1" x14ac:dyDescent="0.2"/>
    <row r="6" spans="1:3" ht="21.75" customHeight="1" x14ac:dyDescent="0.2">
      <c r="A6" s="6" t="s">
        <v>83</v>
      </c>
      <c r="B6" s="6"/>
      <c r="C6" s="6"/>
    </row>
    <row r="7" spans="1:3" ht="39.75" customHeight="1" x14ac:dyDescent="0.2">
      <c r="B7" s="47" t="s">
        <v>84</v>
      </c>
      <c r="C7" s="48" t="s">
        <v>85</v>
      </c>
    </row>
    <row r="8" spans="1:3" ht="39.75" customHeight="1" x14ac:dyDescent="0.2">
      <c r="B8" s="47" t="s">
        <v>86</v>
      </c>
      <c r="C8" s="48" t="s">
        <v>87</v>
      </c>
    </row>
    <row r="9" spans="1:3" ht="39.75" customHeight="1" x14ac:dyDescent="0.2">
      <c r="B9" s="47" t="s">
        <v>88</v>
      </c>
      <c r="C9" s="48" t="s">
        <v>89</v>
      </c>
    </row>
    <row r="10" spans="1:3" ht="39.75" customHeight="1" x14ac:dyDescent="0.2">
      <c r="B10" s="47" t="s">
        <v>90</v>
      </c>
      <c r="C10" s="48" t="s">
        <v>91</v>
      </c>
    </row>
    <row r="11" spans="1:3" ht="39.75" customHeight="1" x14ac:dyDescent="0.2">
      <c r="B11" s="47" t="s">
        <v>92</v>
      </c>
      <c r="C11" s="48" t="s">
        <v>93</v>
      </c>
    </row>
    <row r="12" spans="1:3" ht="39.75" customHeight="1" x14ac:dyDescent="0.2">
      <c r="B12" s="47" t="s">
        <v>94</v>
      </c>
      <c r="C12" s="48" t="s">
        <v>95</v>
      </c>
    </row>
    <row r="13" spans="1:3" ht="39.75" customHeight="1" x14ac:dyDescent="0.2">
      <c r="B13" s="47" t="s">
        <v>96</v>
      </c>
      <c r="C13" s="48" t="s">
        <v>97</v>
      </c>
    </row>
    <row r="14" spans="1:3" ht="39.75" customHeight="1" x14ac:dyDescent="0.2">
      <c r="B14" s="47" t="s">
        <v>98</v>
      </c>
      <c r="C14" s="48" t="s">
        <v>99</v>
      </c>
    </row>
    <row r="16" spans="1:3" ht="15.75" customHeight="1" x14ac:dyDescent="0.2">
      <c r="A16" s="4" t="s">
        <v>80</v>
      </c>
      <c r="B16" s="4"/>
      <c r="C16" s="4"/>
    </row>
  </sheetData>
  <mergeCells count="5">
    <mergeCell ref="A2:C2"/>
    <mergeCell ref="A3:C3"/>
    <mergeCell ref="A4:C4"/>
    <mergeCell ref="A6:C6"/>
    <mergeCell ref="A16:C16"/>
  </mergeCell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3"/>
  <sheetViews>
    <sheetView zoomScaleNormal="100" workbookViewId="0"/>
  </sheetViews>
  <sheetFormatPr baseColWidth="10" defaultColWidth="8.6640625" defaultRowHeight="15" x14ac:dyDescent="0.2"/>
  <cols>
    <col min="1" max="1" width="1.5" customWidth="1"/>
    <col min="2" max="2" width="22" customWidth="1"/>
    <col min="3" max="4" width="16" customWidth="1"/>
    <col min="5" max="5" width="22" customWidth="1"/>
    <col min="6" max="6" width="14" customWidth="1"/>
    <col min="7" max="7" width="18" customWidth="1"/>
  </cols>
  <sheetData>
    <row r="1" spans="1:7" ht="9.75" customHeight="1" x14ac:dyDescent="0.2">
      <c r="A1" s="10"/>
      <c r="B1" s="10"/>
      <c r="C1" s="10"/>
      <c r="D1" s="10"/>
      <c r="E1" s="10"/>
      <c r="F1" s="10"/>
      <c r="G1" s="10"/>
    </row>
    <row r="2" spans="1:7" ht="37.5" customHeight="1" x14ac:dyDescent="0.2">
      <c r="A2" s="3" t="s">
        <v>100</v>
      </c>
      <c r="B2" s="3"/>
      <c r="C2" s="3"/>
      <c r="D2" s="3"/>
      <c r="E2" s="3"/>
      <c r="F2" s="3"/>
      <c r="G2" s="3"/>
    </row>
    <row r="3" spans="1:7" ht="19.5" customHeight="1" x14ac:dyDescent="0.2">
      <c r="A3" s="2" t="s">
        <v>82</v>
      </c>
      <c r="B3" s="2"/>
      <c r="C3" s="2"/>
      <c r="D3" s="2"/>
      <c r="E3" s="2"/>
      <c r="F3" s="2"/>
      <c r="G3" s="2"/>
    </row>
    <row r="4" spans="1:7" ht="18" customHeight="1" x14ac:dyDescent="0.2">
      <c r="A4" s="1"/>
      <c r="B4" s="1"/>
      <c r="C4" s="1"/>
      <c r="D4" s="1"/>
      <c r="E4" s="1"/>
      <c r="F4" s="1"/>
      <c r="G4" s="1"/>
    </row>
    <row r="5" spans="1:7" ht="9.75" customHeight="1" x14ac:dyDescent="0.2"/>
    <row r="6" spans="1:7" ht="21.75" customHeight="1" x14ac:dyDescent="0.2">
      <c r="A6" s="6" t="s">
        <v>101</v>
      </c>
      <c r="B6" s="6"/>
      <c r="C6" s="6"/>
      <c r="D6" s="6"/>
      <c r="E6" s="6"/>
      <c r="F6" s="6"/>
      <c r="G6" s="6"/>
    </row>
    <row r="7" spans="1:7" ht="27.75" customHeight="1" x14ac:dyDescent="0.2">
      <c r="B7" s="39" t="s">
        <v>102</v>
      </c>
      <c r="C7" s="39" t="s">
        <v>103</v>
      </c>
      <c r="D7" s="39" t="s">
        <v>104</v>
      </c>
      <c r="E7" s="39" t="s">
        <v>105</v>
      </c>
      <c r="F7" s="39" t="s">
        <v>72</v>
      </c>
      <c r="G7" s="39" t="s">
        <v>106</v>
      </c>
    </row>
    <row r="8" spans="1:7" ht="19.5" customHeight="1" x14ac:dyDescent="0.2">
      <c r="B8" s="49" t="s">
        <v>107</v>
      </c>
      <c r="C8" s="50">
        <v>12</v>
      </c>
      <c r="D8" s="50">
        <v>20</v>
      </c>
      <c r="E8" s="50">
        <v>5</v>
      </c>
      <c r="F8" s="51">
        <v>0.4</v>
      </c>
      <c r="G8" s="50">
        <v>77.39</v>
      </c>
    </row>
    <row r="9" spans="1:7" ht="19.5" customHeight="1" x14ac:dyDescent="0.2">
      <c r="B9" s="52" t="s">
        <v>108</v>
      </c>
      <c r="C9" s="24">
        <v>2</v>
      </c>
      <c r="D9" s="24">
        <v>45</v>
      </c>
      <c r="E9" s="24">
        <v>8</v>
      </c>
      <c r="F9" s="41">
        <v>0.45</v>
      </c>
      <c r="G9" s="24">
        <v>125.5</v>
      </c>
    </row>
    <row r="10" spans="1:7" ht="19.5" customHeight="1" x14ac:dyDescent="0.2">
      <c r="B10" s="49" t="s">
        <v>109</v>
      </c>
      <c r="C10" s="50">
        <v>90</v>
      </c>
      <c r="D10" s="50">
        <v>120</v>
      </c>
      <c r="E10" s="50">
        <v>40</v>
      </c>
      <c r="F10" s="51">
        <v>0.35</v>
      </c>
      <c r="G10" s="50">
        <v>482.69</v>
      </c>
    </row>
    <row r="11" spans="1:7" ht="19.5" customHeight="1" x14ac:dyDescent="0.2">
      <c r="B11" s="52" t="s">
        <v>110</v>
      </c>
      <c r="C11" s="24">
        <v>18</v>
      </c>
      <c r="D11" s="24">
        <v>5</v>
      </c>
      <c r="E11" s="24">
        <v>3</v>
      </c>
      <c r="F11" s="41">
        <v>0.38</v>
      </c>
      <c r="G11" s="24">
        <v>52.63</v>
      </c>
    </row>
    <row r="13" spans="1:7" ht="15.75" customHeight="1" x14ac:dyDescent="0.2">
      <c r="A13" s="4" t="s">
        <v>80</v>
      </c>
      <c r="B13" s="4"/>
      <c r="C13" s="4"/>
      <c r="D13" s="4"/>
      <c r="E13" s="4"/>
      <c r="F13" s="4"/>
      <c r="G13" s="4"/>
    </row>
  </sheetData>
  <mergeCells count="5">
    <mergeCell ref="A2:G2"/>
    <mergeCell ref="A3:G3"/>
    <mergeCell ref="A4:G4"/>
    <mergeCell ref="A6:G6"/>
    <mergeCell ref="A13:G13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Hinnoittelulaskuri</vt:lpstr>
      <vt:lpstr>Käyttöohje</vt:lpstr>
      <vt:lpstr>Esimerkkejä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Sara Rapo</cp:lastModifiedBy>
  <cp:revision>0</cp:revision>
  <dcterms:created xsi:type="dcterms:W3CDTF">2026-06-23T09:10:36Z</dcterms:created>
  <dcterms:modified xsi:type="dcterms:W3CDTF">2026-06-23T09:32:41Z</dcterms:modified>
  <dc:language>en-US</dc:language>
</cp:coreProperties>
</file>